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6600" yWindow="0" windowWidth="27480" windowHeight="1422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F26" i="7" l="1"/>
  <c r="F25" i="7"/>
  <c r="F24" i="7"/>
  <c r="F23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W25" i="7"/>
  <c r="V25" i="7"/>
  <c r="U25" i="7"/>
  <c r="T25" i="7"/>
  <c r="S25" i="7"/>
  <c r="R25" i="7"/>
  <c r="P25" i="7"/>
  <c r="O25" i="7"/>
  <c r="N25" i="7"/>
  <c r="M25" i="7"/>
  <c r="L25" i="7"/>
  <c r="K25" i="7"/>
  <c r="J25" i="7"/>
  <c r="I25" i="7"/>
  <c r="H25" i="7"/>
  <c r="W24" i="7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22" i="7"/>
  <c r="F21" i="7"/>
  <c r="F20" i="7"/>
  <c r="F19" i="7"/>
  <c r="F18" i="7"/>
  <c r="F17" i="7"/>
  <c r="F16" i="7"/>
  <c r="F15" i="7"/>
  <c r="F14" i="7"/>
  <c r="F13" i="7"/>
  <c r="F12" i="7"/>
  <c r="E7" i="18"/>
  <c r="E6" i="18"/>
  <c r="E4" i="18"/>
  <c r="E7" i="17"/>
  <c r="E6" i="17"/>
  <c r="E4" i="17"/>
  <c r="X12" i="7" l="1"/>
  <c r="X16" i="7"/>
  <c r="X13" i="7"/>
  <c r="X18" i="7"/>
  <c r="Q26" i="7"/>
  <c r="X25" i="7"/>
  <c r="Q25" i="7"/>
  <c r="Q24" i="7"/>
  <c r="X24" i="7"/>
  <c r="X23" i="7"/>
  <c r="Q23" i="7"/>
  <c r="Q22" i="7"/>
  <c r="X22" i="7"/>
  <c r="X21" i="7"/>
  <c r="Q21" i="7"/>
  <c r="Q20" i="7"/>
  <c r="X20" i="7"/>
  <c r="X19" i="7"/>
  <c r="Q19" i="7"/>
  <c r="Q18" i="7"/>
  <c r="Q17" i="7"/>
  <c r="X17" i="7"/>
  <c r="Q16" i="7"/>
  <c r="Q15" i="7"/>
  <c r="X15" i="7"/>
  <c r="Q14" i="7"/>
  <c r="X14" i="7"/>
  <c r="Q13" i="7"/>
  <c r="Q12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L21" i="18"/>
  <c r="H31" i="18"/>
  <c r="K31" i="18"/>
  <c r="G31" i="18"/>
  <c r="N31" i="18"/>
  <c r="J31" i="18"/>
  <c r="F31" i="18"/>
  <c r="M31" i="18"/>
  <c r="H53" i="18"/>
  <c r="H63" i="18"/>
  <c r="D24" i="15"/>
  <c r="C23" i="15"/>
  <c r="G21" i="18" l="1"/>
  <c r="N21" i="18"/>
  <c r="K21" i="18"/>
  <c r="H21" i="18"/>
  <c r="F21" i="18"/>
  <c r="E21" i="18" s="1"/>
  <c r="I31" i="18"/>
  <c r="E31" i="18" s="1"/>
  <c r="D56" i="18"/>
  <c r="J55" i="18" s="1"/>
  <c r="D66" i="18"/>
  <c r="K65" i="18" s="1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G55" i="18"/>
  <c r="E55" i="18" s="1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<sst xmlns="http://schemas.openxmlformats.org/spreadsheetml/2006/main" count="1376" uniqueCount="683">
  <si>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</si>
  <si>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</si>
  <si>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</si>
  <si>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</si>
  <si>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</si>
  <si>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</si>
  <si>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</si>
  <si>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</si>
  <si>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</si>
  <si>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</si>
  <si>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</si>
  <si>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</si>
  <si>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</si>
  <si>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</si>
  <si>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</si>
  <si>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</si>
  <si>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</si>
  <si>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</si>
  <si>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</si>
  <si>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</si>
  <si>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</si>
  <si>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</si>
  <si>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</si>
  <si>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</si>
  <si>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</si>
  <si>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</si>
  <si>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</si>
  <si>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</si>
  <si>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</si>
  <si>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</si>
  <si>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</si>
  <si>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</si>
  <si>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</si>
  <si>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</si>
  <si>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</si>
  <si>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</si>
  <si>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</si>
  <si>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</si>
  <si>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</si>
  <si>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</si>
  <si>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</si>
  <si>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</si>
  <si>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</si>
  <si>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</si>
  <si>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</si>
  <si>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</si>
  <si>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</si>
  <si>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</si>
  <si>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</si>
  <si>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</si>
  <si>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</si>
  <si>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</si>
  <si>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</si>
  <si>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</si>
  <si>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</si>
  <si>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</si>
  <si>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</si>
  <si>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</si>
  <si>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</si>
  <si>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</si>
  <si>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</si>
  <si>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</si>
  <si>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</si>
  <si>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</si>
  <si>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</si>
  <si>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</si>
  <si>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</si>
  <si>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</si>
  <si>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</si>
  <si>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</si>
  <si>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</si>
  <si>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</si>
  <si>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</si>
  <si>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</si>
  <si>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</si>
  <si>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</si>
  <si>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</si>
  <si>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</si>
  <si>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</si>
  <si>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</si>
  <si>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</si>
  <si>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</si>
  <si>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</si>
  <si>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</si>
  <si>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</si>
  <si>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</si>
  <si>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</si>
  <si>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</si>
  <si>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</si>
  <si>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</si>
  <si>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</si>
  <si>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</si>
  <si>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</si>
  <si>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</si>
  <si>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</si>
  <si>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</si>
  <si>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</si>
  <si>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</si>
  <si>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</si>
  <si>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</si>
  <si>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</si>
  <si>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</si>
  <si>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</si>
  <si>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</si>
  <si>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</si>
  <si>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</si>
  <si>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</si>
  <si>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</si>
  <si>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</si>
  <si>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</si>
  <si>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</si>
  <si>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</si>
  <si>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</si>
  <si>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</si>
  <si>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</si>
  <si>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</si>
  <si>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</si>
  <si>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</si>
  <si>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</si>
  <si>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</si>
  <si>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</si>
  <si>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</si>
  <si>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</si>
  <si>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</si>
  <si>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</si>
  <si>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</si>
  <si>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</si>
  <si>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</si>
  <si>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</si>
  <si>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</si>
  <si>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</si>
  <si>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</si>
  <si>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</si>
  <si>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</si>
  <si>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</si>
  <si>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</si>
  <si>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</si>
  <si>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</si>
  <si>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</si>
  <si>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</si>
  <si>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</si>
  <si>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</si>
  <si>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</si>
  <si>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</si>
  <si>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</si>
  <si>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</si>
  <si>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</si>
  <si>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</si>
  <si>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</si>
  <si>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</si>
  <si>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</si>
  <si>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</si>
  <si>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</si>
  <si>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</si>
  <si>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</si>
  <si>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</si>
  <si>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</si>
  <si>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</si>
  <si>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</si>
  <si>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</si>
  <si>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</si>
  <si>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</si>
  <si>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</si>
  <si>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</si>
  <si>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</si>
  <si>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</si>
  <si>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</si>
  <si>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</si>
  <si>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</si>
  <si>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</si>
  <si>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</si>
  <si>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</si>
  <si>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</si>
  <si>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</si>
  <si>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</si>
  <si>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</si>
  <si>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</si>
  <si>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</si>
  <si>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</si>
  <si>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</si>
  <si>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</si>
  <si>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</si>
  <si>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</si>
  <si>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</si>
  <si>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</si>
  <si>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</si>
  <si>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</si>
  <si>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</si>
  <si>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</si>
  <si>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</si>
  <si>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</si>
  <si>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</si>
  <si>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</si>
  <si>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</si>
  <si>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</si>
  <si>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</si>
  <si>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</si>
  <si>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</si>
  <si>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</si>
  <si>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</si>
  <si>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</si>
  <si>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</si>
  <si>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</si>
  <si>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</si>
  <si>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</si>
  <si>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</si>
  <si>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</si>
  <si>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</si>
  <si>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</si>
  <si>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</si>
  <si>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</si>
  <si>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</si>
  <si>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</si>
  <si>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</si>
  <si>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</si>
  <si>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</si>
  <si>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</si>
  <si>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</si>
  <si>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</si>
  <si>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</si>
  <si>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</si>
  <si>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</si>
  <si>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</si>
  <si>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</si>
  <si>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</si>
  <si>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</si>
  <si>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</si>
  <si>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</si>
  <si>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</si>
  <si>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</si>
  <si>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</si>
  <si>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</si>
  <si>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</si>
  <si>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</si>
  <si>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</si>
  <si>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</si>
  <si>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</si>
  <si>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</si>
  <si>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</si>
  <si>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</si>
  <si>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</si>
  <si>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</si>
  <si>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</si>
  <si>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</si>
  <si>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</si>
  <si>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</si>
  <si>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</si>
  <si>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</si>
  <si>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</si>
  <si>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</si>
  <si>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</si>
  <si>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</si>
  <si>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</si>
  <si>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</si>
  <si>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</si>
  <si>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</si>
  <si>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</si>
  <si>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</si>
  <si>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</si>
  <si>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</si>
  <si>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</si>
  <si>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</si>
  <si>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</si>
  <si>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</si>
  <si>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</si>
  <si>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</si>
  <si>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</si>
  <si>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</si>
  <si>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</si>
  <si>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</si>
  <si>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</si>
  <si>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</si>
  <si>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</si>
  <si>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</si>
  <si>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</si>
  <si>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</si>
  <si>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</si>
  <si>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</si>
  <si>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</si>
  <si>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</si>
  <si>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</si>
  <si>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</si>
  <si>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</si>
  <si>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</si>
  <si>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</si>
  <si>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</si>
  <si>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</si>
  <si>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</si>
  <si>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</si>
  <si>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</si>
  <si>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</si>
  <si>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</si>
  <si>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</si>
  <si>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</si>
  <si>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</si>
  <si>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</si>
  <si>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</si>
  <si>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</si>
  <si>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</si>
  <si>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</si>
  <si>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</si>
  <si>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</si>
  <si>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</si>
  <si>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</si>
  <si>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</si>
  <si>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</si>
  <si>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</si>
  <si>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</si>
  <si>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</si>
  <si>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</si>
  <si>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</si>
  <si>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</si>
  <si>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</si>
  <si>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</si>
  <si>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</si>
  <si>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</si>
  <si>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</si>
  <si>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</si>
  <si>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</si>
  <si>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</si>
  <si>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</si>
  <si>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</si>
  <si>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</si>
  <si>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</si>
  <si>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</si>
  <si>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</si>
  <si>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</si>
  <si>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</si>
  <si>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</si>
  <si>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</si>
  <si>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</si>
  <si>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</si>
  <si>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</si>
  <si>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</si>
  <si>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</si>
  <si>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</si>
  <si>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</si>
  <si>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</si>
  <si>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</si>
  <si>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</si>
  <si>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</si>
  <si>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</si>
  <si>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</si>
  <si>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</si>
  <si>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</si>
  <si>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</si>
  <si>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</si>
  <si>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</si>
  <si>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</si>
  <si>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</si>
  <si>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</si>
  <si>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</si>
  <si>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</si>
  <si>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</si>
  <si>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</si>
  <si>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</si>
  <si>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</si>
  <si>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</si>
  <si>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</si>
  <si>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</si>
  <si>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</si>
  <si>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</si>
  <si>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</si>
  <si>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</si>
  <si>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</si>
  <si>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</si>
  <si>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</si>
  <si>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</si>
  <si>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</si>
  <si>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</si>
  <si>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</si>
  <si>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</si>
  <si>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</si>
  <si>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</si>
  <si>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</si>
  <si>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</si>
  <si>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</si>
  <si>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</si>
  <si>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</si>
  <si>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</si>
  <si>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</si>
  <si>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</si>
  <si>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</si>
  <si>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</si>
  <si>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</si>
  <si>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</si>
  <si>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</si>
  <si>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</si>
  <si>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</si>
  <si>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</si>
  <si>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</si>
  <si>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</si>
  <si>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</si>
  <si>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</si>
  <si>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</si>
  <si>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</si>
  <si>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</si>
  <si>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</si>
  <si>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</si>
  <si>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</si>
  <si>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</si>
  <si>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</si>
  <si>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</si>
  <si>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</si>
  <si>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</si>
  <si>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</si>
  <si>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</si>
  <si>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</si>
  <si>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</si>
  <si>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</si>
  <si>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</si>
  <si>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</si>
  <si>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</si>
  <si>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</si>
  <si>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</si>
  <si>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</si>
  <si>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</si>
  <si>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</si>
  <si>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</si>
  <si>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</si>
  <si>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</si>
  <si>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</si>
  <si>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</si>
  <si>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</si>
  <si>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</si>
  <si>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</si>
  <si>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</si>
  <si>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</si>
  <si>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</si>
  <si>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</si>
  <si>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</si>
  <si>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</si>
  <si>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</si>
  <si>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</si>
  <si>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</si>
  <si>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</si>
  <si>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</si>
  <si>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</si>
  <si>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</si>
  <si>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</si>
  <si>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</si>
  <si>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</si>
  <si>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</si>
  <si>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</si>
  <si>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</si>
  <si>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</si>
  <si>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</si>
  <si>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</si>
  <si>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</si>
  <si>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</si>
  <si>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</si>
  <si>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</si>
  <si>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</si>
  <si>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</si>
  <si>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</si>
  <si>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</si>
  <si>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</si>
  <si>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</si>
  <si>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</si>
  <si>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</si>
  <si>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</si>
  <si>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</si>
  <si>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</si>
  <si>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</si>
  <si>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</si>
  <si>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</si>
  <si>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</si>
  <si>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</si>
  <si>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</si>
  <si>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</si>
  <si>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</si>
  <si>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</si>
  <si>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</si>
  <si>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</si>
  <si>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</si>
  <si>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</si>
  <si>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</si>
  <si>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</si>
  <si>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</si>
  <si>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</si>
  <si>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</si>
  <si>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</si>
  <si>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</si>
  <si>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</si>
  <si>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</si>
  <si>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</si>
  <si>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</si>
  <si>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</si>
  <si>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</si>
  <si>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</si>
  <si>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</si>
  <si>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</si>
  <si>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</si>
  <si>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</si>
  <si>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</si>
  <si>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</si>
  <si>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</si>
  <si>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</si>
  <si>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</si>
  <si>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</si>
  <si>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</si>
  <si>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</si>
  <si>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</si>
  <si>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</si>
  <si>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</si>
  <si>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</si>
  <si>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</si>
  <si>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</si>
  <si>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</si>
  <si>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</si>
  <si>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</si>
  <si>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</si>
  <si>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</si>
  <si>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</si>
  <si>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</si>
  <si>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</si>
  <si>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</si>
  <si>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</si>
  <si>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</si>
  <si>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</si>
  <si>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</si>
  <si>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</si>
  <si>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</si>
  <si>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</si>
  <si>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</si>
  <si>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</si>
  <si>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</si>
  <si>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</si>
  <si>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</si>
  <si>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</si>
  <si>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</si>
  <si>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</si>
  <si>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</si>
  <si>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</si>
  <si>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</si>
  <si>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</si>
  <si>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</si>
  <si>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</si>
  <si>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</si>
  <si>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</si>
  <si>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</si>
  <si>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</si>
  <si>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</si>
  <si>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</si>
  <si>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</si>
  <si>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</si>
  <si>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</si>
  <si>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</si>
  <si>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</si>
  <si>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</si>
  <si>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</si>
  <si>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</si>
  <si>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</si>
  <si>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</si>
  <si>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</si>
  <si>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</si>
  <si>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</si>
  <si>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</si>
  <si>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</si>
  <si>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</si>
  <si>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</si>
  <si>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</si>
  <si>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</si>
  <si>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</si>
  <si>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</si>
  <si>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</si>
  <si>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</si>
  <si>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</si>
  <si>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</si>
  <si>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</si>
  <si>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</si>
  <si>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</si>
  <si>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</si>
  <si>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</si>
  <si>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</si>
  <si>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</si>
  <si>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</si>
  <si>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</si>
  <si>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</si>
  <si>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</si>
  <si>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</si>
  <si>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</si>
  <si>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</si>
  <si>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</si>
  <si>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</si>
  <si>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</si>
  <si>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</si>
  <si>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</si>
  <si>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</si>
  <si>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</si>
  <si>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</si>
  <si>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</si>
  <si>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</si>
  <si>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</si>
  <si>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</si>
  <si>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</si>
  <si>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</si>
  <si>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</si>
  <si>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</si>
  <si>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</si>
  <si>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</si>
  <si>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</si>
  <si>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</si>
  <si>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</si>
  <si>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</si>
  <si>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</si>
  <si>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</si>
  <si>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</si>
  <si>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</si>
  <si>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</si>
  <si>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</si>
  <si>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</si>
  <si>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</si>
  <si>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</si>
  <si>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</si>
  <si>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</si>
  <si>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</si>
  <si>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</si>
  <si>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</si>
  <si>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</si>
  <si>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</si>
  <si>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</si>
  <si>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</si>
  <si>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</si>
  <si>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</si>
  <si>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</si>
  <si>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</si>
  <si>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</si>
  <si>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</si>
  <si>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</si>
  <si>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</si>
  <si>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</si>
  <si>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</si>
  <si>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</si>
  <si>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</si>
  <si>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</si>
  <si>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</si>
  <si>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</si>
  <si>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</si>
  <si>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</si>
  <si>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</si>
  <si>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</si>
  <si>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</si>
  <si>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</si>
  <si>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</si>
  <si>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</si>
  <si>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</si>
  <si>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</si>
  <si>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</si>
  <si>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</si>
  <si>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</si>
  <si>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</si>
  <si>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</si>
  <si>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</si>
  <si>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</si>
  <si>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</si>
  <si>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</si>
  <si>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Meteomedia</t>
  </si>
  <si>
    <t>Hohentwiel</t>
  </si>
  <si>
    <t>DE_HEF03</t>
  </si>
  <si>
    <t>DE_HMF03</t>
  </si>
  <si>
    <t>DE_GBA03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</si>
  <si>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</si>
  <si>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</si>
  <si>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</si>
  <si>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</si>
  <si>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</si>
  <si>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</si>
  <si>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</si>
  <si>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</si>
  <si>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</si>
  <si>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</si>
  <si>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</si>
  <si>
    <t>Stadtwerke Oberkirch</t>
  </si>
  <si>
    <t>9870113200008</t>
  </si>
  <si>
    <t>Appenweierer Str. 54</t>
  </si>
  <si>
    <t>Oberkirch</t>
  </si>
  <si>
    <t>NCHN007011320000</t>
  </si>
  <si>
    <t>Offenburg</t>
  </si>
  <si>
    <t>098040</t>
  </si>
  <si>
    <t>netznutzung@suedwest-edm.de</t>
  </si>
  <si>
    <t>Team Bilanzierung</t>
  </si>
  <si>
    <t>07071 157 3363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</si>
</sst>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7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5" sqref="D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42627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673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674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675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77704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676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681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680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682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504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676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5"/>
      <c r="E31" s="40"/>
      <c r="F31" s="47"/>
      <c r="G31" s="2"/>
    </row>
    <row r="32" spans="1:15">
      <c r="B32" s="15"/>
      <c r="C32" s="22" t="s">
        <v>423</v>
      </c>
      <c r="D32" s="45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Oberkirch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>
        <v>9870113200008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677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612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 xml:space="preserve">Berechnung der Tagesmenge mit: </v>
      </c>
      <c r="D23" s="49" t="s">
        <v>620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JVP  x  h(T, SLP-Typ')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676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L3" sqref="L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Oberkirch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9870113200008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 t="str">
        <f>INDEX('SLP-Verfahren'!D48:D62,'SLP-Temp-Gebiet #01'!F10)</f>
        <v>Oberkirch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657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v>1</v>
      </c>
      <c r="F21" s="281">
        <v>0.4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657</v>
      </c>
      <c r="F23" s="156" t="s">
        <v>657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1" t="s">
        <v>678</v>
      </c>
      <c r="F24" s="156" t="s">
        <v>658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342" t="s">
        <v>679</v>
      </c>
      <c r="F25" s="160">
        <v>109240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v>1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v>1</v>
      </c>
      <c r="F55" s="279">
        <v>0.4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Meteomedia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Offenburg</v>
      </c>
      <c r="F58" s="156" t="str">
        <f t="shared" ref="F58:N58" si="8">F24</f>
        <v>Hohentwiel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098040</v>
      </c>
      <c r="F59" s="160">
        <f t="shared" ref="F59:N59" si="9">F25</f>
        <v>109240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3:N34 E69:N69 G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Oberkirch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9870113200008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28" sqref="J2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Oberkirch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9870113200008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42644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0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4" t="s">
        <v>659</v>
      </c>
      <c r="F12" s="296" t="str">
        <f>VLOOKUP($E12,'BDEW-Standard'!$B$3:$M$158,F$9,0)</f>
        <v>D13</v>
      </c>
      <c r="H12" s="273">
        <f>ROUND(VLOOKUP($E12,'BDEW-Standard'!$B$3:$M$158,H$9,0),7)</f>
        <v>3.0469694999999999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9.6193100000000004E-2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1.0075192723557669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247</v>
      </c>
      <c r="E13" s="164" t="s">
        <v>660</v>
      </c>
      <c r="F13" s="296" t="str">
        <f>VLOOKUP($E13,'BDEW-Standard'!$B$3:$M$158,F$9,0)</f>
        <v>D23</v>
      </c>
      <c r="H13" s="273">
        <f>ROUND(VLOOKUP($E13,'BDEW-Standard'!$B$3:$M$158,H$9,0),7)</f>
        <v>2.3877617999999998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0.12081939999999999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1.0365184142102302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4" t="s">
        <v>661</v>
      </c>
      <c r="F14" s="296" t="str">
        <f>VLOOKUP($E14,'BDEW-Standard'!$B$3:$M$158,F$9,0)</f>
        <v>BA3</v>
      </c>
      <c r="H14" s="273">
        <f>ROUND(VLOOKUP($E14,'BDEW-Standard'!$B$3:$M$158,H$9,0),7)</f>
        <v>0.62619619999999998</v>
      </c>
      <c r="I14" s="273">
        <f>ROUND(VLOOKUP($E14,'BDEW-Standard'!$B$3:$M$158,I$9,0),7)</f>
        <v>-33</v>
      </c>
      <c r="J14" s="273">
        <f>ROUND(VLOOKUP($E14,'BDEW-Standard'!$B$3:$M$158,J$9,0),7)</f>
        <v>5.7212303000000002</v>
      </c>
      <c r="K14" s="273">
        <f>ROUND(VLOOKUP($E14,'BDEW-Standard'!$B$3:$M$158,K$9,0),7)</f>
        <v>0.78556550000000003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1.0711738317583412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662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4" t="s">
        <v>663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4" t="s">
        <v>664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4" t="s">
        <v>665</v>
      </c>
      <c r="F18" s="296" t="str">
        <f>VLOOKUP($E18,'BDEW-Standard'!$B$3:$M$158,F$9,0)</f>
        <v>GB3</v>
      </c>
      <c r="H18" s="273">
        <f>ROUND(VLOOKUP($E18,'BDEW-Standard'!$B$3:$M$158,H$9,0),7)</f>
        <v>3.2572741999999999</v>
      </c>
      <c r="I18" s="273">
        <f>ROUND(VLOOKUP($E18,'BDEW-Standard'!$B$3:$M$158,I$9,0),7)</f>
        <v>-37.5</v>
      </c>
      <c r="J18" s="273">
        <f>ROUND(VLOOKUP($E18,'BDEW-Standard'!$B$3:$M$158,J$9,0),7)</f>
        <v>6.3462148000000003</v>
      </c>
      <c r="K18" s="273">
        <f>ROUND(VLOOKUP($E18,'BDEW-Standard'!$B$3:$M$158,K$9,0),7)</f>
        <v>8.6622699999999997E-2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0.9584556323619029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4" t="s">
        <v>666</v>
      </c>
      <c r="F19" s="296" t="str">
        <f>VLOOKUP($E19,'BDEW-Standard'!$B$3:$M$158,F$9,0)</f>
        <v>HA3</v>
      </c>
      <c r="H19" s="273">
        <f>ROUND(VLOOKUP($E19,'BDEW-Standard'!$B$3:$M$158,H$9,0),7)</f>
        <v>3.5811213999999998</v>
      </c>
      <c r="I19" s="273">
        <f>ROUND(VLOOKUP($E19,'BDEW-Standard'!$B$3:$M$158,I$9,0),7)</f>
        <v>-36.965006500000001</v>
      </c>
      <c r="J19" s="273">
        <f>ROUND(VLOOKUP($E19,'BDEW-Standard'!$B$3:$M$158,J$9,0),7)</f>
        <v>7.2256947</v>
      </c>
      <c r="K19" s="273">
        <f>ROUND(VLOOKUP($E19,'BDEW-Standard'!$B$3:$M$158,K$9,0),7)</f>
        <v>4.4841600000000002E-2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0.97852945357176691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4" t="s">
        <v>667</v>
      </c>
      <c r="F20" s="296" t="str">
        <f>VLOOKUP($E20,'BDEW-Standard'!$B$3:$M$158,F$9,0)</f>
        <v>HD3</v>
      </c>
      <c r="H20" s="273">
        <f>ROUND(VLOOKUP($E20,'BDEW-Standard'!$B$3:$M$158,H$9,0),7)</f>
        <v>2.5792510000000002</v>
      </c>
      <c r="I20" s="273">
        <f>ROUND(VLOOKUP($E20,'BDEW-Standard'!$B$3:$M$158,I$9,0),7)</f>
        <v>-35.681614400000001</v>
      </c>
      <c r="J20" s="273">
        <f>ROUND(VLOOKUP($E20,'BDEW-Standard'!$B$3:$M$158,J$9,0),7)</f>
        <v>6.6857975999999999</v>
      </c>
      <c r="K20" s="273">
        <f>ROUND(VLOOKUP($E20,'BDEW-Standard'!$B$3:$M$158,K$9,0),7)</f>
        <v>0.19955410000000001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1.0393994293439688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4" t="s">
        <v>668</v>
      </c>
      <c r="F21" s="296" t="str">
        <f>VLOOKUP($E21,'BDEW-Standard'!$B$3:$M$158,F$9,0)</f>
        <v>KO3</v>
      </c>
      <c r="H21" s="273">
        <f>ROUND(VLOOKUP($E21,'BDEW-Standard'!$B$3:$M$158,H$9,0),7)</f>
        <v>2.7172288</v>
      </c>
      <c r="I21" s="273">
        <f>ROUND(VLOOKUP($E21,'BDEW-Standard'!$B$3:$M$158,I$9,0),7)</f>
        <v>-35.141256300000002</v>
      </c>
      <c r="J21" s="273">
        <f>ROUND(VLOOKUP($E21,'BDEW-Standard'!$B$3:$M$158,J$9,0),7)</f>
        <v>7.1303394999999998</v>
      </c>
      <c r="K21" s="273">
        <f>ROUND(VLOOKUP($E21,'BDEW-Standard'!$B$3:$M$158,K$9,0),7)</f>
        <v>0.14184720000000001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4" t="s">
        <v>669</v>
      </c>
      <c r="F22" s="296" t="str">
        <f>VLOOKUP($E22,'BDEW-Standard'!$B$3:$M$158,F$9,0)</f>
        <v>MF3</v>
      </c>
      <c r="H22" s="273">
        <f>ROUND(VLOOKUP($E22,'BDEW-Standard'!$B$3:$M$158,H$9,0),7)</f>
        <v>2.3877617999999998</v>
      </c>
      <c r="I22" s="273">
        <f>ROUND(VLOOKUP($E22,'BDEW-Standard'!$B$3:$M$158,I$9,0),7)</f>
        <v>-34.721360500000003</v>
      </c>
      <c r="J22" s="273">
        <f>ROUND(VLOOKUP($E22,'BDEW-Standard'!$B$3:$M$158,J$9,0),7)</f>
        <v>5.8164303999999998</v>
      </c>
      <c r="K22" s="273">
        <f>ROUND(VLOOKUP($E22,'BDEW-Standard'!$B$3:$M$158,K$9,0),7)</f>
        <v>0.12081939999999999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1.0365184142102302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4" t="s">
        <v>670</v>
      </c>
      <c r="F23" s="296" t="str">
        <f>VLOOKUP($E23,'BDEW-Standard'!$B$3:$M$158,F$9,0)</f>
        <v>MK3</v>
      </c>
      <c r="H23" s="273">
        <f>ROUND(VLOOKUP($E23,'BDEW-Standard'!$B$3:$M$158,H$9,0),7)</f>
        <v>2.7882424000000001</v>
      </c>
      <c r="I23" s="273">
        <f>ROUND(VLOOKUP($E23,'BDEW-Standard'!$B$3:$M$158,I$9,0),7)</f>
        <v>-34.880612999999997</v>
      </c>
      <c r="J23" s="273">
        <f>ROUND(VLOOKUP($E23,'BDEW-Standard'!$B$3:$M$158,J$9,0),7)</f>
        <v>6.5951899000000003</v>
      </c>
      <c r="K23" s="273">
        <f>ROUND(VLOOKUP($E23,'BDEW-Standard'!$B$3:$M$158,K$9,0),7)</f>
        <v>5.4032900000000002E-2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1.0622306107520199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/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4" t="s">
        <v>671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4" t="s">
        <v>672</v>
      </c>
      <c r="F25" s="296" t="str">
        <f>VLOOKUP($E25,'BDEW-Standard'!$B$3:$M$158,F$9,0)</f>
        <v>WA3</v>
      </c>
      <c r="H25" s="273">
        <f>ROUND(VLOOKUP($E25,'BDEW-Standard'!$B$3:$M$158,H$9,0),7)</f>
        <v>0.76572899999999999</v>
      </c>
      <c r="I25" s="273">
        <f>ROUND(VLOOKUP($E25,'BDEW-Standard'!$B$3:$M$158,I$9,0),7)</f>
        <v>-36.023791199999998</v>
      </c>
      <c r="J25" s="273">
        <f>ROUND(VLOOKUP($E25,'BDEW-Standard'!$B$3:$M$158,J$9,0),7)</f>
        <v>4.8662747</v>
      </c>
      <c r="K25" s="273">
        <f>ROUND(VLOOKUP($E25,'BDEW-Standard'!$B$3:$M$158,K$9,0),7)</f>
        <v>0.80494250000000001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1.0804258319686442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4" t="s">
        <v>4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A27" sqref="A27:XFD2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Oberkirch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9870113200008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1" t="s">
        <v>585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460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Hohmann, Michael</cp:lastModifiedBy>
  <cp:lastPrinted>2015-03-20T22:59:10Z</cp:lastPrinted>
  <dcterms:created xsi:type="dcterms:W3CDTF">2015-01-15T05:25:41Z</dcterms:created>
  <dcterms:modified xsi:type="dcterms:W3CDTF">2017-01-18T15:14:11Z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