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6600" yWindow="0" windowWidth="27480" windowHeight="1422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F26" i="7" l="1"/>
  <c r="F25" i="7"/>
  <c r="F24" i="7"/>
  <c r="F23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W25" i="7"/>
  <c r="V25" i="7"/>
  <c r="U25" i="7"/>
  <c r="T25" i="7"/>
  <c r="S25" i="7"/>
  <c r="R25" i="7"/>
  <c r="P25" i="7"/>
  <c r="O25" i="7"/>
  <c r="N25" i="7"/>
  <c r="M25" i="7"/>
  <c r="L25" i="7"/>
  <c r="K25" i="7"/>
  <c r="J25" i="7"/>
  <c r="I25" i="7"/>
  <c r="H25" i="7"/>
  <c r="W24" i="7"/>
  <c r="V24" i="7"/>
  <c r="U24" i="7"/>
  <c r="T24" i="7"/>
  <c r="S24" i="7"/>
  <c r="R24" i="7"/>
  <c r="P24" i="7"/>
  <c r="O24" i="7"/>
  <c r="N24" i="7"/>
  <c r="M24" i="7"/>
  <c r="L24" i="7"/>
  <c r="K24" i="7"/>
  <c r="J24" i="7"/>
  <c r="I24" i="7"/>
  <c r="H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W22" i="7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W16" i="7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22" i="7"/>
  <c r="F21" i="7"/>
  <c r="F20" i="7"/>
  <c r="F19" i="7"/>
  <c r="F18" i="7"/>
  <c r="F17" i="7"/>
  <c r="F16" i="7"/>
  <c r="F15" i="7"/>
  <c r="F14" i="7"/>
  <c r="F13" i="7"/>
  <c r="F12" i="7"/>
  <c r="E7" i="18"/>
  <c r="E6" i="18"/>
  <c r="E4" i="18"/>
  <c r="E7" i="17"/>
  <c r="E6" i="17"/>
  <c r="E4" i="17"/>
  <c r="X12" i="7" l="1"/>
  <c r="X16" i="7"/>
  <c r="X13" i="7"/>
  <c r="X18" i="7"/>
  <c r="Q26" i="7"/>
  <c r="X25" i="7"/>
  <c r="Q25" i="7"/>
  <c r="Q24" i="7"/>
  <c r="X24" i="7"/>
  <c r="X23" i="7"/>
  <c r="Q23" i="7"/>
  <c r="Q22" i="7"/>
  <c r="X22" i="7"/>
  <c r="X21" i="7"/>
  <c r="Q21" i="7"/>
  <c r="Q20" i="7"/>
  <c r="X20" i="7"/>
  <c r="X19" i="7"/>
  <c r="Q19" i="7"/>
  <c r="Q18" i="7"/>
  <c r="Q17" i="7"/>
  <c r="X17" i="7"/>
  <c r="Q16" i="7"/>
  <c r="Q15" i="7"/>
  <c r="X15" i="7"/>
  <c r="Q14" i="7"/>
  <c r="X14" i="7"/>
  <c r="Q13" i="7"/>
  <c r="Q12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L31" i="18" s="1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I21" i="18"/>
  <c r="L21" i="18"/>
  <c r="H31" i="18"/>
  <c r="K31" i="18"/>
  <c r="G31" i="18"/>
  <c r="N31" i="18"/>
  <c r="J31" i="18"/>
  <c r="F31" i="18"/>
  <c r="M31" i="18"/>
  <c r="H53" i="18"/>
  <c r="H63" i="18"/>
  <c r="D24" i="15"/>
  <c r="C23" i="15"/>
  <c r="G21" i="18" l="1"/>
  <c r="N21" i="18"/>
  <c r="K21" i="18"/>
  <c r="H21" i="18"/>
  <c r="F21" i="18"/>
  <c r="E21" i="18" s="1"/>
  <c r="I31" i="18"/>
  <c r="E31" i="18" s="1"/>
  <c r="D56" i="18"/>
  <c r="J55" i="18" s="1"/>
  <c r="D66" i="18"/>
  <c r="K65" i="18" s="1"/>
  <c r="F55" i="18"/>
  <c r="H55" i="18"/>
  <c r="M55" i="18"/>
  <c r="N55" i="18"/>
  <c r="F69" i="17"/>
  <c r="G69" i="17"/>
  <c r="H69" i="17"/>
  <c r="I69" i="17"/>
  <c r="J69" i="17"/>
  <c r="K69" i="17"/>
  <c r="L69" i="17"/>
  <c r="M69" i="17"/>
  <c r="N69" i="17"/>
  <c r="E69" i="17"/>
  <c r="L55" i="18" l="1"/>
  <c r="G55" i="18"/>
  <c r="E55" i="18" s="1"/>
  <c r="I55" i="18"/>
  <c r="K55" i="18"/>
  <c r="L6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H55" i="17"/>
  <c r="L55" i="17"/>
  <c r="E65" i="17" l="1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<sst xmlns="http://schemas.openxmlformats.org/spreadsheetml/2006/main" count="1375" uniqueCount="682">
  <si>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</si>
  <si>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</si>
  <si>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</si>
  <si>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</si>
  <si>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</si>
  <si>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</si>
  <si>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</si>
  <si>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</si>
  <si>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</si>
  <si>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</si>
  <si>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</si>
  <si>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</si>
  <si>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</si>
  <si>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</si>
  <si>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</si>
  <si>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</si>
  <si>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</si>
  <si>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</si>
  <si>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</si>
  <si>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</si>
  <si>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</si>
  <si>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</si>
  <si>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</si>
  <si>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</si>
  <si>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</si>
  <si>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</si>
  <si>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</si>
  <si>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</si>
  <si>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</si>
  <si>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</si>
  <si>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</si>
  <si>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</si>
  <si>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</si>
  <si>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</si>
  <si>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</si>
  <si>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</si>
  <si>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</si>
  <si>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</si>
  <si>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</si>
  <si>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</si>
  <si>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</si>
  <si>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</si>
  <si>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</si>
  <si>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</si>
  <si>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</si>
  <si>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</si>
  <si>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</si>
  <si>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</si>
  <si>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</si>
  <si>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</si>
  <si>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</si>
  <si>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</si>
  <si>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</si>
  <si>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</si>
  <si>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</si>
  <si>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</si>
  <si>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</si>
  <si>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</si>
  <si>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</si>
  <si>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</si>
  <si>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</si>
  <si>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</si>
  <si>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</si>
  <si>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</si>
  <si>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</si>
  <si>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</si>
  <si>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</si>
  <si>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</si>
  <si>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</si>
  <si>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</si>
  <si>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</si>
  <si>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</si>
  <si>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</si>
  <si>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</si>
  <si>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</si>
  <si>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</si>
  <si>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</si>
  <si>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</si>
  <si>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</si>
  <si>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</si>
  <si>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</si>
  <si>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</si>
  <si>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</si>
  <si>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</si>
  <si>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</si>
  <si>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</si>
  <si>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</si>
  <si>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</si>
  <si>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</si>
  <si>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</si>
  <si>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</si>
  <si>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</si>
  <si>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</si>
  <si>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</si>
  <si>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</si>
  <si>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</si>
  <si>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</si>
  <si>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</si>
  <si>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</si>
  <si>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</si>
  <si>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</si>
  <si>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</si>
  <si>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</si>
  <si>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</si>
  <si>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</si>
  <si>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</si>
  <si>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</si>
  <si>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</si>
  <si>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</si>
  <si>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</si>
  <si>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</si>
  <si>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</si>
  <si>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</si>
  <si>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</si>
  <si>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</si>
  <si>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</si>
  <si>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</si>
  <si>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</si>
  <si>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</si>
  <si>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</si>
  <si>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</si>
  <si>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</si>
  <si>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</si>
  <si>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</si>
  <si>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</si>
  <si>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</si>
  <si>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</si>
  <si>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</si>
  <si>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</si>
  <si>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</si>
  <si>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</si>
  <si>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</si>
  <si>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</si>
  <si>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</si>
  <si>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</si>
  <si>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</si>
  <si>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</si>
  <si>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</si>
  <si>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</si>
  <si>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</si>
  <si>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</si>
  <si>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</si>
  <si>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</si>
  <si>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</si>
  <si>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</si>
  <si>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</si>
  <si>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</si>
  <si>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</si>
  <si>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</si>
  <si>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</si>
  <si>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</si>
  <si>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</si>
  <si>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</si>
  <si>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</si>
  <si>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</si>
  <si>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</si>
  <si>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</si>
  <si>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</si>
  <si>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</si>
  <si>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</si>
  <si>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</si>
  <si>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</si>
  <si>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</si>
  <si>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</si>
  <si>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</si>
  <si>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</si>
  <si>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</si>
  <si>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</si>
  <si>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</si>
  <si>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</si>
  <si>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</si>
  <si>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</si>
  <si>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</si>
  <si>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</si>
  <si>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</si>
  <si>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</si>
  <si>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</si>
  <si>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</si>
  <si>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</si>
  <si>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</si>
  <si>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</si>
  <si>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</si>
  <si>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</si>
  <si>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</si>
  <si>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</si>
  <si>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</si>
  <si>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</si>
  <si>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</si>
  <si>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</si>
  <si>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</si>
  <si>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</si>
  <si>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</si>
  <si>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</si>
  <si>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</si>
  <si>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</si>
  <si>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</si>
  <si>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</si>
  <si>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</si>
  <si>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</si>
  <si>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</si>
  <si>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</si>
  <si>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</si>
  <si>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</si>
  <si>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</si>
  <si>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</si>
  <si>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</si>
  <si>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</si>
  <si>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</si>
  <si>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</si>
  <si>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</si>
  <si>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</si>
  <si>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</si>
  <si>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</si>
  <si>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</si>
  <si>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</si>
  <si>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</si>
  <si>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</si>
  <si>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</si>
  <si>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</si>
  <si>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</si>
  <si>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</si>
  <si>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</si>
  <si>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</si>
  <si>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</si>
  <si>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</si>
  <si>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</si>
  <si>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</si>
  <si>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</si>
  <si>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</si>
  <si>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</si>
  <si>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</si>
  <si>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</si>
  <si>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</si>
  <si>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</si>
  <si>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</si>
  <si>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</si>
  <si>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</si>
  <si>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</si>
  <si>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</si>
  <si>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</si>
  <si>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</si>
  <si>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</si>
  <si>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</si>
  <si>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</si>
  <si>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</si>
  <si>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</si>
  <si>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</si>
  <si>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</si>
  <si>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</si>
  <si>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</si>
  <si>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</si>
  <si>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</si>
  <si>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</si>
  <si>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</si>
  <si>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</si>
  <si>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</si>
  <si>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</si>
  <si>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</si>
  <si>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</si>
  <si>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</si>
  <si>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</si>
  <si>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</si>
  <si>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</si>
  <si>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</si>
  <si>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</si>
  <si>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</si>
  <si>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</si>
  <si>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</si>
  <si>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</si>
  <si>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</si>
  <si>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</si>
  <si>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</si>
  <si>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</si>
  <si>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</si>
  <si>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</si>
  <si>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</si>
  <si>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</si>
  <si>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</si>
  <si>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</si>
  <si>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</si>
  <si>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</si>
  <si>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</si>
  <si>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</si>
  <si>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</si>
  <si>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</si>
  <si>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</si>
  <si>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</si>
  <si>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</si>
  <si>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</si>
  <si>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</si>
  <si>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</si>
  <si>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</si>
  <si>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</si>
  <si>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</si>
  <si>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</si>
  <si>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</si>
  <si>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</si>
  <si>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</si>
  <si>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</si>
  <si>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</si>
  <si>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</si>
  <si>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</si>
  <si>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</si>
  <si>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</si>
  <si>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</si>
  <si>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</si>
  <si>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</si>
  <si>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</si>
  <si>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</si>
  <si>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</si>
  <si>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</si>
  <si>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</si>
  <si>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</si>
  <si>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</si>
  <si>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</si>
  <si>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</si>
  <si>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</si>
  <si>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</si>
  <si>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</si>
  <si>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</si>
  <si>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</si>
  <si>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</si>
  <si>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</si>
  <si>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</si>
  <si>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</si>
  <si>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</si>
  <si>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</si>
  <si>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</si>
  <si>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</si>
  <si>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</si>
  <si>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</si>
  <si>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</si>
  <si>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</si>
  <si>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</si>
  <si>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</si>
  <si>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</si>
  <si>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</si>
  <si>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</si>
  <si>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</si>
  <si>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</si>
  <si>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</si>
  <si>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</si>
  <si>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</si>
  <si>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</si>
  <si>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</si>
  <si>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</si>
  <si>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</si>
  <si>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</si>
  <si>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</si>
  <si>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</si>
  <si>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</si>
  <si>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</si>
  <si>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</si>
  <si>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</si>
  <si>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</si>
  <si>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</si>
  <si>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</si>
  <si>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</si>
  <si>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</si>
  <si>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</si>
  <si>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</si>
  <si>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</si>
  <si>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</si>
  <si>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</si>
  <si>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</si>
  <si>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</si>
  <si>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</si>
  <si>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</si>
  <si>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</si>
  <si>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</si>
  <si>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</si>
  <si>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</si>
  <si>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</si>
  <si>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</si>
  <si>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</si>
  <si>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</si>
  <si>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</si>
  <si>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</si>
  <si>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</si>
  <si>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</si>
  <si>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</si>
  <si>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</si>
  <si>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</si>
  <si>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</si>
  <si>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</si>
  <si>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</si>
  <si>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</si>
  <si>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</si>
  <si>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</si>
  <si>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</si>
  <si>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</si>
  <si>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</si>
  <si>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</si>
  <si>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</si>
  <si>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</si>
  <si>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</si>
  <si>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</si>
  <si>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</si>
  <si>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</si>
  <si>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</si>
  <si>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</si>
  <si>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</si>
  <si>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</si>
  <si>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</si>
  <si>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</si>
  <si>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</si>
  <si>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</si>
  <si>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</si>
  <si>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</si>
  <si>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</si>
  <si>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</si>
  <si>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</si>
  <si>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</si>
  <si>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</si>
  <si>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</si>
  <si>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</si>
  <si>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</si>
  <si>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</si>
  <si>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</si>
  <si>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</si>
  <si>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</si>
  <si>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</si>
  <si>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</si>
  <si>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</si>
  <si>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</si>
  <si>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</si>
  <si>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</si>
  <si>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</si>
  <si>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</si>
  <si>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</si>
  <si>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</si>
  <si>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</si>
  <si>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</si>
  <si>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</si>
  <si>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</si>
  <si>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</si>
  <si>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</si>
  <si>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</si>
  <si>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</si>
  <si>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</si>
  <si>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</si>
  <si>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</si>
  <si>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</si>
  <si>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</si>
  <si>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</si>
  <si>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</si>
  <si>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</si>
  <si>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</si>
  <si>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</si>
  <si>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</si>
  <si>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</si>
  <si>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</si>
  <si>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</si>
  <si>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</si>
  <si>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</si>
  <si>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</si>
  <si>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</si>
  <si>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</si>
  <si>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</si>
  <si>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</si>
  <si>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</si>
  <si>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</si>
  <si>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</si>
  <si>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</si>
  <si>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</si>
  <si>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</si>
  <si>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</si>
  <si>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</si>
  <si>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</si>
  <si>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</si>
  <si>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</si>
  <si>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</si>
  <si>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</si>
  <si>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</si>
  <si>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</si>
  <si>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</si>
  <si>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</si>
  <si>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</si>
  <si>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</si>
  <si>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</si>
  <si>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</si>
  <si>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</si>
  <si>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</si>
  <si>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</si>
  <si>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</si>
  <si>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</si>
  <si>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</si>
  <si>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</si>
  <si>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</si>
  <si>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</si>
  <si>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</si>
  <si>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</si>
  <si>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</si>
  <si>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</si>
  <si>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</si>
  <si>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</si>
  <si>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</si>
  <si>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</si>
  <si>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</si>
  <si>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</si>
  <si>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</si>
  <si>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</si>
  <si>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</si>
  <si>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</si>
  <si>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</si>
  <si>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</si>
  <si>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</si>
  <si>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</si>
  <si>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</si>
  <si>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</si>
  <si>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</si>
  <si>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</si>
  <si>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</si>
  <si>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</si>
  <si>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</si>
  <si>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</si>
  <si>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</si>
  <si>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</si>
  <si>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</si>
  <si>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</si>
  <si>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</si>
  <si>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</si>
  <si>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</si>
  <si>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</si>
  <si>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</si>
  <si>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</si>
  <si>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</si>
  <si>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</si>
  <si>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</si>
  <si>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</si>
  <si>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</si>
  <si>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</si>
  <si>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</si>
  <si>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</si>
  <si>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</si>
  <si>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</si>
  <si>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</si>
  <si>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</si>
  <si>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</si>
  <si>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</si>
  <si>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</si>
  <si>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</si>
  <si>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</si>
  <si>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</si>
  <si>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</si>
  <si>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</si>
  <si>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</si>
  <si>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</si>
  <si>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</si>
  <si>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</si>
  <si>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</si>
  <si>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</si>
  <si>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</si>
  <si>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</si>
  <si>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</si>
  <si>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</si>
  <si>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</si>
  <si>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</si>
  <si>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</si>
  <si>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</si>
  <si>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</si>
  <si>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</si>
  <si>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</si>
  <si>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</si>
  <si>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</si>
  <si>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</si>
  <si>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</si>
  <si>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</si>
  <si>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</si>
  <si>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</si>
  <si>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</si>
  <si>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</si>
  <si>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</si>
  <si>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</si>
  <si>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</si>
  <si>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</si>
  <si>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</si>
  <si>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</si>
  <si>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</si>
  <si>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</si>
  <si>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</si>
  <si>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</si>
  <si>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</si>
  <si>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</si>
  <si>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</si>
  <si>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</si>
  <si>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</si>
  <si>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</si>
  <si>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</si>
  <si>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</si>
  <si>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</si>
  <si>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</si>
  <si>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</si>
  <si>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</si>
  <si>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</si>
  <si>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</si>
  <si>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</si>
  <si>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</si>
  <si>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</si>
  <si>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</si>
  <si>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</si>
  <si>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</si>
  <si>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</si>
  <si>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</si>
  <si>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</si>
  <si>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</si>
  <si>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</si>
  <si>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</si>
  <si>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</si>
  <si>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</si>
  <si>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</si>
  <si>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</si>
  <si>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</si>
  <si>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</si>
  <si>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</si>
  <si>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</si>
  <si>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</si>
  <si>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</si>
  <si>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</si>
  <si>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</si>
  <si>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</si>
  <si>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</si>
  <si>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</si>
  <si>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</si>
  <si>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</si>
  <si>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</si>
  <si>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</si>
  <si>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</si>
  <si>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</si>
  <si>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</si>
  <si>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</si>
  <si>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</si>
  <si>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</si>
  <si>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</si>
  <si>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</si>
  <si>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</si>
  <si>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</si>
  <si>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</si>
  <si>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</si>
  <si>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</si>
  <si>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</si>
  <si>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</si>
  <si>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</si>
  <si>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</si>
  <si>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</si>
  <si>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</si>
  <si>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</si>
  <si>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</si>
  <si>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</si>
  <si>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</si>
  <si>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</si>
  <si>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</si>
  <si>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</si>
  <si>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</si>
  <si>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</si>
  <si>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</si>
  <si>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</si>
  <si>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Meteomedia</t>
  </si>
  <si>
    <t>Hohentwiel</t>
  </si>
  <si>
    <t>DE_HEF03</t>
  </si>
  <si>
    <t>DE_HMF03</t>
  </si>
  <si>
    <t>DE_GBA03</t>
  </si>
  <si>
    <t>DE_GBD03</t>
  </si>
  <si>
    <t>DE_GBH03</t>
  </si>
  <si>
    <t>DE_GGA03</t>
  </si>
  <si>
    <t>DE_GGB03</t>
  </si>
  <si>
    <t>DE_GHA03</t>
  </si>
  <si>
    <t>DE_GHD03</t>
  </si>
  <si>
    <t>DE_GKO03</t>
  </si>
  <si>
    <t>DE_GMF03</t>
  </si>
  <si>
    <t>DE_GMK03</t>
  </si>
  <si>
    <t>DE_GPD03</t>
  </si>
  <si>
    <t>DE_GWA03</t>
  </si>
  <si>
    <t>Stadtwerke Oberkirch</t>
  </si>
  <si>
    <t>9870113200008</t>
  </si>
  <si>
    <t>Appenweierer Str. 54</t>
  </si>
  <si>
    <t>Oberkirch</t>
  </si>
  <si>
    <t>NCHN007011320000</t>
  </si>
  <si>
    <t>Offenburg</t>
  </si>
  <si>
    <t>netznutzung@suedwest-edm.de</t>
  </si>
  <si>
    <t>Team Bilanzierung</t>
  </si>
  <si>
    <t>07071 157 3363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</si>
</sst>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7" xfId="0" quotePrefix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43194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673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674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675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77704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676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680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681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504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676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5"/>
      <c r="E31" s="40"/>
      <c r="F31" s="47"/>
      <c r="G31" s="2"/>
    </row>
    <row r="32" spans="1:15">
      <c r="B32" s="15"/>
      <c r="C32" s="22" t="s">
        <v>423</v>
      </c>
      <c r="D32" s="45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26" sqref="D2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Oberkirch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>
        <v>9870113200008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677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620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676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conditionalFormatting sqref="D15">
    <cfRule type="expression" dxfId="59" priority="21">
      <formula>IF($D$11="Gaspool",1,0)</formula>
    </cfRule>
  </conditionalFormatting>
  <conditionalFormatting sqref="D16">
    <cfRule type="expression" dxfId="58" priority="18">
      <formula>IF($D$11="NCG",1,0)</formula>
    </cfRule>
  </conditionalFormatting>
  <conditionalFormatting sqref="D48:D62">
    <cfRule type="expression" dxfId="57" priority="17">
      <formula>IF(CELL("Zeile",D48)&lt;$D$46+CELL("Zeile",$D$48),1,0)</formula>
    </cfRule>
  </conditionalFormatting>
  <conditionalFormatting sqref="D49:D62">
    <cfRule type="expression" dxfId="56" priority="16">
      <formula>IF(CELL(D49)&lt;$D$36+27,1,0)</formula>
    </cfRule>
  </conditionalFormatting>
  <conditionalFormatting sqref="D23">
    <cfRule type="expression" dxfId="55" priority="15">
      <formula>IF($D$22=$H$22,1,0)</formula>
    </cfRule>
  </conditionalFormatting>
  <conditionalFormatting sqref="D31">
    <cfRule type="expression" dxfId="54" priority="4">
      <formula>IF($D$18="synthetisch",1,0)</formula>
    </cfRule>
  </conditionalFormatting>
  <conditionalFormatting sqref="D28">
    <cfRule type="expression" dxfId="53" priority="2">
      <formula>IF(AND($D$27=$I$27,$D$26=$H$26),1,0)</formula>
    </cfRule>
  </conditionalFormatting>
  <conditionalFormatting sqref="D26:D28">
    <cfRule type="expression" dxfId="52" priority="5">
      <formula>IF($D$18="analytisch",1,0)</formula>
    </cfRule>
  </conditionalFormatting>
  <conditionalFormatting sqref="D27">
    <cfRule type="expression" dxfId="5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25" sqref="E2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Oberkirch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9870113200008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 t="str">
        <f>INDEX('SLP-Verfahren'!D48:D62,'SLP-Temp-Gebiet #01'!F10)</f>
        <v>Oberkirch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657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v>1</v>
      </c>
      <c r="F21" s="281">
        <v>0.4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657</v>
      </c>
      <c r="F23" s="156" t="s">
        <v>657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1" t="s">
        <v>678</v>
      </c>
      <c r="F24" s="156" t="s">
        <v>658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342">
        <v>98040</v>
      </c>
      <c r="F25" s="160">
        <v>109240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v>1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v>1</v>
      </c>
      <c r="F55" s="279">
        <v>0.4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Meteomedia</v>
      </c>
      <c r="F57" s="156" t="str">
        <f t="shared" ref="F57:N57" si="7">F23</f>
        <v>Meteomedia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Offenburg</v>
      </c>
      <c r="F58" s="156" t="str">
        <f t="shared" ref="F58:N58" si="8">F24</f>
        <v>Hohentwiel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98040</v>
      </c>
      <c r="F59" s="160">
        <f t="shared" ref="F59:N59" si="9">F25</f>
        <v>109240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9" priority="28">
      <formula>IF(E$20&lt;=$F$18,1,0)</formula>
    </cfRule>
  </conditionalFormatting>
  <conditionalFormatting sqref="E32:N36">
    <cfRule type="expression" dxfId="48" priority="27">
      <formula>IF(E$30&lt;=$F$28,1,0)</formula>
    </cfRule>
  </conditionalFormatting>
  <conditionalFormatting sqref="E26:F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6:N59">
    <cfRule type="expression" dxfId="45" priority="22">
      <formula>IF(E$54&lt;=$F$52,1,0)</formula>
    </cfRule>
  </conditionalFormatting>
  <conditionalFormatting sqref="E60:N60">
    <cfRule type="expression" dxfId="44" priority="21">
      <formula>IF(E$54&lt;=$F$52,1,0)</formula>
    </cfRule>
  </conditionalFormatting>
  <conditionalFormatting sqref="E66:N68">
    <cfRule type="expression" dxfId="43" priority="15">
      <formula>IF(E$64&lt;=$F$62,1,0)</formula>
    </cfRule>
  </conditionalFormatting>
  <conditionalFormatting sqref="E65:N68 E70:N70">
    <cfRule type="expression" dxfId="42" priority="13">
      <formula>IF(E$64&gt;$F$62,1,0)</formula>
    </cfRule>
  </conditionalFormatting>
  <conditionalFormatting sqref="E56:N60">
    <cfRule type="expression" dxfId="41" priority="12">
      <formula>IF(E$54&gt;$F$52,1,0)</formula>
    </cfRule>
  </conditionalFormatting>
  <conditionalFormatting sqref="E21:N26">
    <cfRule type="expression" dxfId="40" priority="11">
      <formula>IF(E$20&gt;$F$18,1,0)</formula>
    </cfRule>
  </conditionalFormatting>
  <conditionalFormatting sqref="E32:N36">
    <cfRule type="expression" dxfId="39" priority="10">
      <formula>IF(E$30&gt;$F$28,1,0)</formula>
    </cfRule>
  </conditionalFormatting>
  <conditionalFormatting sqref="H11 H8:H9">
    <cfRule type="expression" dxfId="38" priority="9">
      <formula>IF($F$9=1,1,0)</formula>
    </cfRule>
  </conditionalFormatting>
  <conditionalFormatting sqref="E55:N55">
    <cfRule type="expression" dxfId="37" priority="8">
      <formula>IF(E$54&gt;$F$52,1,0)</formula>
    </cfRule>
  </conditionalFormatting>
  <conditionalFormatting sqref="E31:N31">
    <cfRule type="expression" dxfId="36" priority="7">
      <formula>IF(E$30&gt;$F$28,1,0)</formula>
    </cfRule>
  </conditionalFormatting>
  <conditionalFormatting sqref="E70:N70">
    <cfRule type="expression" dxfId="35" priority="6">
      <formula>IF(E$64&lt;=$F$62,1,0)</formula>
    </cfRule>
  </conditionalFormatting>
  <conditionalFormatting sqref="H10">
    <cfRule type="expression" dxfId="34" priority="5">
      <formula>IF($F$9=1,1,0)</formula>
    </cfRule>
  </conditionalFormatting>
  <conditionalFormatting sqref="E69:N69">
    <cfRule type="expression" dxfId="33" priority="2">
      <formula>IF(E$64&lt;=$F$62,1,0)</formula>
    </cfRule>
  </conditionalFormatting>
  <conditionalFormatting sqref="E69:N69">
    <cfRule type="expression" dxfId="3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I22:N22 F52 G24:N24 G70:N70 E33:N34 E69:N69 G25:N25 E32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Stadtwerke Oberkirch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9870113200008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2" zoomScale="80" zoomScaleNormal="80" workbookViewId="0">
      <selection activeCell="C10" sqref="C10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3" width="11.7109375" style="128" bestFit="1" customWidth="1"/>
    <col min="14" max="14" width="11.5703125" style="128" bestFit="1" customWidth="1"/>
    <col min="15" max="15" width="11.7109375" style="128" bestFit="1" customWidth="1"/>
    <col min="16" max="16" width="11.5703125" style="128" bestFit="1" customWidth="1"/>
    <col min="17" max="17" width="9.42578125" style="128" bestFit="1" customWidth="1"/>
    <col min="18" max="18" width="9.85546875" style="128" bestFit="1" customWidth="1"/>
    <col min="19" max="19" width="8.85546875" style="128" bestFit="1" customWidth="1"/>
    <col min="20" max="20" width="9.28515625" style="128" bestFit="1" customWidth="1"/>
    <col min="21" max="21" width="9.42578125" style="128" bestFit="1" customWidth="1"/>
    <col min="22" max="22" width="8.5703125" style="128" bestFit="1" customWidth="1"/>
    <col min="23" max="24" width="9.140625" style="128" bestFit="1" customWidth="1"/>
    <col min="25" max="25" width="18.140625" style="128" bestFit="1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Oberkirch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Angaben gelten für alle Netzgebiete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9870113200008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42644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0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247</v>
      </c>
      <c r="E12" s="164" t="s">
        <v>659</v>
      </c>
      <c r="F12" s="296" t="str">
        <f>VLOOKUP($E12,'BDEW-Standard'!$B$3:$M$158,F$9,0)</f>
        <v>D13</v>
      </c>
      <c r="H12" s="273">
        <f>ROUND(VLOOKUP($E12,'BDEW-Standard'!$B$3:$M$158,H$9,0),7)</f>
        <v>3.0469694999999999</v>
      </c>
      <c r="I12" s="273">
        <f>ROUND(VLOOKUP($E12,'BDEW-Standard'!$B$3:$M$158,I$9,0),7)</f>
        <v>-37.183314099999997</v>
      </c>
      <c r="J12" s="273">
        <f>ROUND(VLOOKUP($E12,'BDEW-Standard'!$B$3:$M$158,J$9,0),7)</f>
        <v>5.6727847000000002</v>
      </c>
      <c r="K12" s="273">
        <f>ROUND(VLOOKUP($E12,'BDEW-Standard'!$B$3:$M$158,K$9,0),7)</f>
        <v>9.6193100000000004E-2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1.0075192723557669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6" si="2">7-SUM(R12:W12)</f>
        <v>1</v>
      </c>
      <c r="Y12" s="292">
        <v>348.30200000000002</v>
      </c>
      <c r="Z12" s="210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247</v>
      </c>
      <c r="E13" s="164" t="s">
        <v>660</v>
      </c>
      <c r="F13" s="296" t="str">
        <f>VLOOKUP($E13,'BDEW-Standard'!$B$3:$M$158,F$9,0)</f>
        <v>D23</v>
      </c>
      <c r="H13" s="273">
        <f>ROUND(VLOOKUP($E13,'BDEW-Standard'!$B$3:$M$158,H$9,0),7)</f>
        <v>2.3877617999999998</v>
      </c>
      <c r="I13" s="273">
        <f>ROUND(VLOOKUP($E13,'BDEW-Standard'!$B$3:$M$158,I$9,0),7)</f>
        <v>-34.721360500000003</v>
      </c>
      <c r="J13" s="273">
        <f>ROUND(VLOOKUP($E13,'BDEW-Standard'!$B$3:$M$158,J$9,0),7)</f>
        <v>5.8164303999999998</v>
      </c>
      <c r="K13" s="273">
        <f>ROUND(VLOOKUP($E13,'BDEW-Standard'!$B$3:$M$158,K$9,0),7)</f>
        <v>0.12081939999999999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1.0365184142102302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>
        <v>344.41800000000001</v>
      </c>
      <c r="Z13" s="210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247</v>
      </c>
      <c r="E14" s="164" t="s">
        <v>661</v>
      </c>
      <c r="F14" s="296" t="str">
        <f>VLOOKUP($E14,'BDEW-Standard'!$B$3:$M$158,F$9,0)</f>
        <v>BA3</v>
      </c>
      <c r="H14" s="273">
        <f>ROUND(VLOOKUP($E14,'BDEW-Standard'!$B$3:$M$158,H$9,0),7)</f>
        <v>0.62619619999999998</v>
      </c>
      <c r="I14" s="273">
        <f>ROUND(VLOOKUP($E14,'BDEW-Standard'!$B$3:$M$158,I$9,0),7)</f>
        <v>-33</v>
      </c>
      <c r="J14" s="273">
        <f>ROUND(VLOOKUP($E14,'BDEW-Standard'!$B$3:$M$158,J$9,0),7)</f>
        <v>5.7212303000000002</v>
      </c>
      <c r="K14" s="273">
        <f>ROUND(VLOOKUP($E14,'BDEW-Standard'!$B$3:$M$158,K$9,0),7)</f>
        <v>0.78556550000000003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1.0711738317583412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>
        <v>376.89600000000002</v>
      </c>
      <c r="Z14" s="210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247</v>
      </c>
      <c r="E15" s="165" t="s">
        <v>662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>
        <v>363.12599999999998</v>
      </c>
      <c r="Z15" s="210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247</v>
      </c>
      <c r="E16" s="164" t="s">
        <v>663</v>
      </c>
      <c r="F16" s="296" t="str">
        <f>VLOOKUP($E16,'BDEW-Standard'!$B$3:$M$158,F$9,0)</f>
        <v>BH3</v>
      </c>
      <c r="H16" s="273">
        <f>ROUND(VLOOKUP($E16,'BDEW-Standard'!$B$3:$M$158,H$9,0),7)</f>
        <v>2.0102471999999998</v>
      </c>
      <c r="I16" s="273">
        <f>ROUND(VLOOKUP($E16,'BDEW-Standard'!$B$3:$M$158,I$9,0),7)</f>
        <v>-35.253212400000002</v>
      </c>
      <c r="J16" s="273">
        <f>ROUND(VLOOKUP($E16,'BDEW-Standard'!$B$3:$M$158,J$9,0),7)</f>
        <v>6.1544406</v>
      </c>
      <c r="K16" s="273">
        <f>ROUND(VLOOKUP($E16,'BDEW-Standard'!$B$3:$M$158,K$9,0),7)</f>
        <v>0.32947409999999999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1.0436896084076008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>
        <v>358.75599999999997</v>
      </c>
      <c r="Z16" s="210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247</v>
      </c>
      <c r="E17" s="164" t="s">
        <v>664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>
        <v>358.09699999999998</v>
      </c>
      <c r="Z17" s="210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247</v>
      </c>
      <c r="E18" s="164" t="s">
        <v>665</v>
      </c>
      <c r="F18" s="296" t="str">
        <f>VLOOKUP($E18,'BDEW-Standard'!$B$3:$M$158,F$9,0)</f>
        <v>GB3</v>
      </c>
      <c r="H18" s="273">
        <f>ROUND(VLOOKUP($E18,'BDEW-Standard'!$B$3:$M$158,H$9,0),7)</f>
        <v>3.2572741999999999</v>
      </c>
      <c r="I18" s="273">
        <f>ROUND(VLOOKUP($E18,'BDEW-Standard'!$B$3:$M$158,I$9,0),7)</f>
        <v>-37.5</v>
      </c>
      <c r="J18" s="273">
        <f>ROUND(VLOOKUP($E18,'BDEW-Standard'!$B$3:$M$158,J$9,0),7)</f>
        <v>6.3462148000000003</v>
      </c>
      <c r="K18" s="273">
        <f>ROUND(VLOOKUP($E18,'BDEW-Standard'!$B$3:$M$158,K$9,0),7)</f>
        <v>8.6622699999999997E-2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0.9584556323619029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>
        <v>342.94</v>
      </c>
      <c r="Z18" s="210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247</v>
      </c>
      <c r="E19" s="164" t="s">
        <v>666</v>
      </c>
      <c r="F19" s="296" t="str">
        <f>VLOOKUP($E19,'BDEW-Standard'!$B$3:$M$158,F$9,0)</f>
        <v>HA3</v>
      </c>
      <c r="H19" s="273">
        <f>ROUND(VLOOKUP($E19,'BDEW-Standard'!$B$3:$M$158,H$9,0),7)</f>
        <v>3.5811213999999998</v>
      </c>
      <c r="I19" s="273">
        <f>ROUND(VLOOKUP($E19,'BDEW-Standard'!$B$3:$M$158,I$9,0),7)</f>
        <v>-36.965006500000001</v>
      </c>
      <c r="J19" s="273">
        <f>ROUND(VLOOKUP($E19,'BDEW-Standard'!$B$3:$M$158,J$9,0),7)</f>
        <v>7.2256947</v>
      </c>
      <c r="K19" s="273">
        <f>ROUND(VLOOKUP($E19,'BDEW-Standard'!$B$3:$M$158,K$9,0),7)</f>
        <v>4.4841600000000002E-2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0.97852945357176691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>
        <v>360.53899999999999</v>
      </c>
      <c r="Z19" s="210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247</v>
      </c>
      <c r="E20" s="164" t="s">
        <v>667</v>
      </c>
      <c r="F20" s="296" t="str">
        <f>VLOOKUP($E20,'BDEW-Standard'!$B$3:$M$158,F$9,0)</f>
        <v>HD3</v>
      </c>
      <c r="H20" s="273">
        <f>ROUND(VLOOKUP($E20,'BDEW-Standard'!$B$3:$M$158,H$9,0),7)</f>
        <v>2.5792510000000002</v>
      </c>
      <c r="I20" s="273">
        <f>ROUND(VLOOKUP($E20,'BDEW-Standard'!$B$3:$M$158,I$9,0),7)</f>
        <v>-35.681614400000001</v>
      </c>
      <c r="J20" s="273">
        <f>ROUND(VLOOKUP($E20,'BDEW-Standard'!$B$3:$M$158,J$9,0),7)</f>
        <v>6.6857975999999999</v>
      </c>
      <c r="K20" s="273">
        <f>ROUND(VLOOKUP($E20,'BDEW-Standard'!$B$3:$M$158,K$9,0),7)</f>
        <v>0.19955410000000001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1.0393994293439688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>
        <v>361.05500000000001</v>
      </c>
      <c r="Z20" s="210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247</v>
      </c>
      <c r="E21" s="164" t="s">
        <v>668</v>
      </c>
      <c r="F21" s="296" t="str">
        <f>VLOOKUP($E21,'BDEW-Standard'!$B$3:$M$158,F$9,0)</f>
        <v>KO3</v>
      </c>
      <c r="H21" s="273">
        <f>ROUND(VLOOKUP($E21,'BDEW-Standard'!$B$3:$M$158,H$9,0),7)</f>
        <v>2.7172288</v>
      </c>
      <c r="I21" s="273">
        <f>ROUND(VLOOKUP($E21,'BDEW-Standard'!$B$3:$M$158,I$9,0),7)</f>
        <v>-35.141256300000002</v>
      </c>
      <c r="J21" s="273">
        <f>ROUND(VLOOKUP($E21,'BDEW-Standard'!$B$3:$M$158,J$9,0),7)</f>
        <v>7.1303394999999998</v>
      </c>
      <c r="K21" s="273">
        <f>ROUND(VLOOKUP($E21,'BDEW-Standard'!$B$3:$M$158,K$9,0),7)</f>
        <v>0.14184720000000001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>
        <v>366.82299999999998</v>
      </c>
      <c r="Z21" s="210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247</v>
      </c>
      <c r="E22" s="164" t="s">
        <v>669</v>
      </c>
      <c r="F22" s="296" t="str">
        <f>VLOOKUP($E22,'BDEW-Standard'!$B$3:$M$158,F$9,0)</f>
        <v>MF3</v>
      </c>
      <c r="H22" s="273">
        <f>ROUND(VLOOKUP($E22,'BDEW-Standard'!$B$3:$M$158,H$9,0),7)</f>
        <v>2.3877617999999998</v>
      </c>
      <c r="I22" s="273">
        <f>ROUND(VLOOKUP($E22,'BDEW-Standard'!$B$3:$M$158,I$9,0),7)</f>
        <v>-34.721360500000003</v>
      </c>
      <c r="J22" s="273">
        <f>ROUND(VLOOKUP($E22,'BDEW-Standard'!$B$3:$M$158,J$9,0),7)</f>
        <v>5.8164303999999998</v>
      </c>
      <c r="K22" s="273">
        <f>ROUND(VLOOKUP($E22,'BDEW-Standard'!$B$3:$M$158,K$9,0),7)</f>
        <v>0.12081939999999999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1.0365184142102302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>
        <v>343.64400000000001</v>
      </c>
      <c r="Z22" s="210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247</v>
      </c>
      <c r="E23" s="164" t="s">
        <v>670</v>
      </c>
      <c r="F23" s="296" t="str">
        <f>VLOOKUP($E23,'BDEW-Standard'!$B$3:$M$158,F$9,0)</f>
        <v>MK3</v>
      </c>
      <c r="H23" s="273">
        <f>ROUND(VLOOKUP($E23,'BDEW-Standard'!$B$3:$M$158,H$9,0),7)</f>
        <v>2.7882424000000001</v>
      </c>
      <c r="I23" s="273">
        <f>ROUND(VLOOKUP($E23,'BDEW-Standard'!$B$3:$M$158,I$9,0),7)</f>
        <v>-34.880612999999997</v>
      </c>
      <c r="J23" s="273">
        <f>ROUND(VLOOKUP($E23,'BDEW-Standard'!$B$3:$M$158,J$9,0),7)</f>
        <v>6.5951899000000003</v>
      </c>
      <c r="K23" s="273">
        <f>ROUND(VLOOKUP($E23,'BDEW-Standard'!$B$3:$M$158,K$9,0),7)</f>
        <v>5.4032900000000002E-2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1.0622306107520199</v>
      </c>
      <c r="R23" s="274">
        <f>ROUND(VLOOKUP(MID($E23,4,3),'Wochentag F(WT)'!$B$7:$J$22,R$9,0),4)</f>
        <v>1.0699000000000001</v>
      </c>
      <c r="S23" s="274">
        <f>ROUND(VLOOKUP(MID($E23,4,3),'Wochentag F(WT)'!$B$7:$J$22,S$9,0),4)</f>
        <v>1.0365</v>
      </c>
      <c r="T23" s="274">
        <f>ROUND(VLOOKUP(MID($E23,4,3),'Wochentag F(WT)'!$B$7:$J$22,T$9,0),4)</f>
        <v>0.99329999999999996</v>
      </c>
      <c r="U23" s="274">
        <f>ROUND(VLOOKUP(MID($E23,4,3),'Wochentag F(WT)'!$B$7:$J$22,U$9,0),4)</f>
        <v>0.99480000000000002</v>
      </c>
      <c r="V23" s="274">
        <f>ROUND(VLOOKUP(MID($E23,4,3),'Wochentag F(WT)'!$B$7:$J$22,V$9,0),4)</f>
        <v>1.0659000000000001</v>
      </c>
      <c r="W23" s="274">
        <f>ROUND(VLOOKUP(MID($E23,4,3),'Wochentag F(WT)'!$B$7:$J$22,W$9,0),4)</f>
        <v>0.93620000000000003</v>
      </c>
      <c r="X23" s="275">
        <f t="shared" si="2"/>
        <v>0.90339999999999954</v>
      </c>
      <c r="Y23" s="292">
        <v>355.46600000000001</v>
      </c>
      <c r="Z23" s="210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247</v>
      </c>
      <c r="E24" s="164" t="s">
        <v>671</v>
      </c>
      <c r="F24" s="296" t="str">
        <f>VLOOKUP($E24,'BDEW-Standard'!$B$3:$M$158,F$9,0)</f>
        <v>PD3</v>
      </c>
      <c r="H24" s="273">
        <f>ROUND(VLOOKUP($E24,'BDEW-Standard'!$B$3:$M$158,H$9,0),7)</f>
        <v>3.2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9.3848600000000004E-2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>
        <v>368.95100000000002</v>
      </c>
      <c r="Z24" s="210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247</v>
      </c>
      <c r="E25" s="164" t="s">
        <v>672</v>
      </c>
      <c r="F25" s="296" t="str">
        <f>VLOOKUP($E25,'BDEW-Standard'!$B$3:$M$158,F$9,0)</f>
        <v>WA3</v>
      </c>
      <c r="H25" s="273">
        <f>ROUND(VLOOKUP($E25,'BDEW-Standard'!$B$3:$M$158,H$9,0),7)</f>
        <v>0.76572899999999999</v>
      </c>
      <c r="I25" s="273">
        <f>ROUND(VLOOKUP($E25,'BDEW-Standard'!$B$3:$M$158,I$9,0),7)</f>
        <v>-36.023791199999998</v>
      </c>
      <c r="J25" s="273">
        <f>ROUND(VLOOKUP($E25,'BDEW-Standard'!$B$3:$M$158,J$9,0),7)</f>
        <v>4.8662747</v>
      </c>
      <c r="K25" s="273">
        <f>ROUND(VLOOKUP($E25,'BDEW-Standard'!$B$3:$M$158,K$9,0),7)</f>
        <v>0.80494250000000001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1.0804258319686442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>
        <v>378.54300000000001</v>
      </c>
      <c r="Z25" s="210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247</v>
      </c>
      <c r="E26" s="164" t="s">
        <v>4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>
        <v>353.17200000000003</v>
      </c>
      <c r="Z26" s="210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dataConsolidate/>
  <conditionalFormatting sqref="F11:F41 H11:K41 M11:P41 R11:Y41">
    <cfRule type="expression" dxfId="13" priority="11">
      <formula>ISERROR(F11)</formula>
    </cfRule>
  </conditionalFormatting>
  <conditionalFormatting sqref="E12:F41 Y12:Y41">
    <cfRule type="duplicateValues" dxfId="12" priority="33"/>
  </conditionalFormatting>
  <conditionalFormatting sqref="L11:L41">
    <cfRule type="expression" dxfId="11" priority="2">
      <formula>ISERROR(L11)</formula>
    </cfRule>
  </conditionalFormatting>
  <conditionalFormatting sqref="Q11:Q41">
    <cfRule type="expression" dxfId="10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F12:F26 H12:K26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E11:E25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Oberkirch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9870113200008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461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1" t="s">
        <v>585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460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Hohmann, Michael</cp:lastModifiedBy>
  <cp:lastPrinted>2015-03-20T22:59:10Z</cp:lastPrinted>
  <dcterms:created xsi:type="dcterms:W3CDTF">2015-01-15T05:25:41Z</dcterms:created>
  <dcterms:modified xsi:type="dcterms:W3CDTF">2019-04-04T10:02:10Z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